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7245"/>
  </bookViews>
  <sheets>
    <sheet name="МЗ -  2024" sheetId="1" r:id="rId1"/>
  </sheets>
  <definedNames>
    <definedName name="_xlnm.Print_Area" localSheetId="0">'МЗ -  2024'!$A$1:$K$31</definedName>
  </definedNames>
  <calcPr calcId="124519"/>
</workbook>
</file>

<file path=xl/calcChain.xml><?xml version="1.0" encoding="utf-8"?>
<calcChain xmlns="http://schemas.openxmlformats.org/spreadsheetml/2006/main">
  <c r="G30" i="1"/>
  <c r="G29"/>
  <c r="G28"/>
  <c r="G27"/>
  <c r="G26"/>
  <c r="G25"/>
  <c r="G24"/>
  <c r="G18"/>
  <c r="G17"/>
  <c r="G16"/>
  <c r="G14"/>
  <c r="G13"/>
  <c r="G12"/>
  <c r="G10"/>
  <c r="G9"/>
  <c r="F30"/>
  <c r="F29"/>
  <c r="F28"/>
  <c r="F27"/>
  <c r="F26"/>
  <c r="F25"/>
  <c r="F24"/>
  <c r="F18"/>
  <c r="F17"/>
  <c r="F16"/>
  <c r="F14"/>
  <c r="F13"/>
  <c r="F12"/>
  <c r="F10"/>
  <c r="F9"/>
  <c r="H15"/>
  <c r="H25" l="1"/>
  <c r="K25" s="1"/>
  <c r="G31"/>
  <c r="F31"/>
  <c r="H18"/>
  <c r="K18" s="1"/>
  <c r="H30"/>
  <c r="K30" s="1"/>
  <c r="H29"/>
  <c r="K29" s="1"/>
  <c r="H28"/>
  <c r="K28" s="1"/>
  <c r="H27"/>
  <c r="K27" s="1"/>
  <c r="H26"/>
  <c r="K26" s="1"/>
  <c r="H24"/>
  <c r="K24" s="1"/>
  <c r="H17"/>
  <c r="K17" s="1"/>
  <c r="H16"/>
  <c r="K16" s="1"/>
  <c r="K15"/>
  <c r="H14"/>
  <c r="K14" s="1"/>
  <c r="H13"/>
  <c r="K13" s="1"/>
  <c r="H12"/>
  <c r="K12" s="1"/>
  <c r="H10"/>
  <c r="K10" s="1"/>
  <c r="H9"/>
  <c r="H31" l="1"/>
  <c r="K9"/>
</calcChain>
</file>

<file path=xl/sharedStrings.xml><?xml version="1.0" encoding="utf-8"?>
<sst xmlns="http://schemas.openxmlformats.org/spreadsheetml/2006/main" count="76" uniqueCount="60">
  <si>
    <t>N п/п</t>
  </si>
  <si>
    <t>Наименование работы</t>
  </si>
  <si>
    <t>Содержание работы</t>
  </si>
  <si>
    <t>Нормативные затраты, непосредственно связанные с выполнением муниципальной работы, руб.</t>
  </si>
  <si>
    <t>Нормативные затраты на общехозяйственные нужды, руб.</t>
  </si>
  <si>
    <t xml:space="preserve">Объем расчетно-нормативных затрат на выполнение работ, руб. </t>
  </si>
  <si>
    <t>Единица измерения</t>
  </si>
  <si>
    <t>Объем</t>
  </si>
  <si>
    <t>Стоимость на единицу</t>
  </si>
  <si>
    <t>1.</t>
  </si>
  <si>
    <t>Предупреждение возникновения и распространения лесных пожаров, включая территорию ООПТ</t>
  </si>
  <si>
    <t>га</t>
  </si>
  <si>
    <t>км</t>
  </si>
  <si>
    <t>Выполнение работ по отводу лесосек</t>
  </si>
  <si>
    <t>Профилактика возникновения очагов вредных организмов</t>
  </si>
  <si>
    <t>Выполнение работ по лесному семеноводству</t>
  </si>
  <si>
    <t>кг</t>
  </si>
  <si>
    <t>Осуществление лесовосстановления и лесоразведения</t>
  </si>
  <si>
    <t xml:space="preserve">выкашивание травы и обрезка ветвей </t>
  </si>
  <si>
    <t>Уборка территории и аналогичная деятельность</t>
  </si>
  <si>
    <t>ИТОГО</t>
  </si>
  <si>
    <t>4.</t>
  </si>
  <si>
    <t>2.</t>
  </si>
  <si>
    <t>3.</t>
  </si>
  <si>
    <t>5.</t>
  </si>
  <si>
    <t>6.</t>
  </si>
  <si>
    <t>cнижение природной пожарной опасности лесов путем регулирования породного состава лесных насаждений и проведения санитарно-оздоровительных мероприятий</t>
  </si>
  <si>
    <t>валка леса бензопилой, обрезка, сбор  и складирование сучьев, раскряжевка на 1 м сортименты,  зачистка сучьев после раскряжевки, подноска и складирование дров до 50 м, очистка мест рубок</t>
  </si>
  <si>
    <t>прочистка и обновление противопожарных минерализованных полос</t>
  </si>
  <si>
    <t xml:space="preserve">патрулирование по охране городских лесов от пожаров и лесонарушений, наем пожарных сторожей </t>
  </si>
  <si>
    <t>чел. дн.</t>
  </si>
  <si>
    <t>информационное обеспечение деятельности в области пожарной безопасности в лесах </t>
  </si>
  <si>
    <t>проведение противопожарной пропаганды и других профилактических мероприятий в целях предотвращения возникновения лесных пожаров </t>
  </si>
  <si>
    <t>отвод лесосек </t>
  </si>
  <si>
    <t>работа по охране городских лесов, доставка рабочих до места работы</t>
  </si>
  <si>
    <t xml:space="preserve">проведение лесопотологического 
обследования
</t>
  </si>
  <si>
    <t>сбор сырья с растущих кустарников лоха узколистного</t>
  </si>
  <si>
    <t>сбор сырья с растущих деревьев высотой свыше 5 м, переработка семян акации белой</t>
  </si>
  <si>
    <t xml:space="preserve">выкопка железной лопатой сеянцев с корневой системой до 25 см., выборка, сортировка, учет с увязкой в пучки, прикопка для временного хранения, выкопка саженцев лопатой  из временной прикопки, выборка сеянцев с погрузкой на  транспортное средство, перевозка сеянцев к месту прикопки, прикопка двулетних саженцев для временного хранения, выкопка саженцев лопатой из временной прикопки, обмакивание корней сеянцев в глиняную болтушку, копка ямок для посадки   деревьев вручную, посадка в подготовленные  ямки саженцев крупномера
</t>
  </si>
  <si>
    <t>планирование, обоснование и назначение санитарно-оздоровительных мероприятий и мероприятий по защите лесов</t>
  </si>
  <si>
    <t>выращивание (производство) посадочного материала лесных растений (саженцев, сеянцев)
осуществление посева и посадки черенков</t>
  </si>
  <si>
    <t>искусственное лесовосстановление.
механизированная обработка почвы в агрегате с лесным плугом в соответствии с проектом лесовосстановления</t>
  </si>
  <si>
    <t>создание лесных культур. 
дополнительная высадка сеянцев на площадях с низкой приживаемостью лесных культур </t>
  </si>
  <si>
    <t>создание лесных культур. 
посадка стандартным посадочным материалом под меч (лопату) Колесова или механизированным способом (лесопосадочными машинами различных марок в агрегате с трактором) в соответствии с проектом (организационно-технологической схемой) лесовосстановления </t>
  </si>
  <si>
    <t>проведение агротехнического ухода за лесными культурами. 
ручное рыхление почвы и окучивание растений, рыхление около лунок тяпкой или окашивание в междурядьях косой или секором </t>
  </si>
  <si>
    <t>комбинированное лесовосстановление. 
проведение механизированного ухода культиватором лесным в агрегате с тракторами и уничтожение сорных культур </t>
  </si>
  <si>
    <t>содержание в чистоте территории города</t>
  </si>
  <si>
    <t xml:space="preserve">уборка мусора на территории       городских лесов, вывоз                 мусора </t>
  </si>
  <si>
    <t xml:space="preserve">скашивание амброзии и 
других карантинных растений
на территории городских 
лесов
</t>
  </si>
  <si>
    <t>м²</t>
  </si>
  <si>
    <t>перепашка  целинных и залежных земель пласта многолетних трав, трактор МТЗ-82 с плугом ПН-3-35, тяжелые почвы, длина гона 50-75 м., 2-х кратная культивация почвы, перепашка пара</t>
  </si>
  <si>
    <t>пятикратный уход за посевами вручную, удаление, сбор и вынос сорной растительности на расстояние до 50м при сильной засоренности, ручной полив с подноской воды на расстояние  41-80 м, подвозка цистерны с водой к месту полива  МТЗ-82, устройство гряд ручным способом с набрасыванием земли из  междурядий, устройство борозд под посев, посев семян руками в приготовленные борозды, поперечная маркировка гряд сеяльной доской, обработка семян кипятком,  посев семян в бороздки  руками с заделкой  семян ( лох, акация)</t>
  </si>
  <si>
    <t xml:space="preserve">к приказу комитета городского хозяйства администрации города Ставрополя  </t>
  </si>
  <si>
    <t>Расчет  нормативных затрат на выполнение муниципальных работ                                                                                                                                                                                                                                                   МБУ "Ставропольское городское лесничество" по использованию, охране, защите и воспроизводству городских лесов на 2024 год</t>
  </si>
  <si>
    <t>уход за минерализованными полосами, скашивание травы на пожароопасных направлениях вручную</t>
  </si>
  <si>
    <t>прорубка  визиров шириной 1м по заданному направлению (0.4 км на 1 га),  промер визиров стальной лентой, сплошной перечет деревьев</t>
  </si>
  <si>
    <t>заготовка  семян лесных растений
сбор и обработка семян древесных пород на лесных участках</t>
  </si>
  <si>
    <t>уход за лесными культурами в междурядьях на участках без пней трактором МТЗ-82, при длине гона 150 м</t>
  </si>
  <si>
    <t>Приложение 1</t>
  </si>
  <si>
    <t>от «___»__________2024 г. №___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</si>
</sst>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0"/>
      <name val="Arial Cyr"/>
      <charset val="204"/>
    </font>
    <font>
      <b/>
      <sz val="10"/>
      <color rgb="FFFF0000"/>
      <name val="Arial Cyr"/>
      <charset val="204"/>
    </font>
    <font>
      <sz val="12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4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9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4" fontId="7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0" fontId="0" fillId="0" borderId="0" xfId="0"/>
    <xf numFmtId="0" fontId="4" fillId="0" borderId="0" xfId="0" applyFont="1" applyAlignment="1"/>
    <xf numFmtId="0" fontId="4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4" fontId="9" fillId="0" borderId="0" xfId="0" applyNumberFormat="1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4" fontId="4" fillId="0" borderId="1" xfId="0" applyNumberFormat="1" applyFont="1" applyFill="1" applyBorder="1" applyAlignment="1">
      <alignment horizontal="center" vertical="top"/>
    </xf>
    <xf numFmtId="0" fontId="0" fillId="0" borderId="0" xfId="0" applyAlignment="1">
      <alignment vertical="center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/>
    </xf>
    <xf numFmtId="4" fontId="4" fillId="0" borderId="4" xfId="0" applyNumberFormat="1" applyFont="1" applyFill="1" applyBorder="1" applyAlignment="1">
      <alignment horizontal="center" vertical="top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4" fontId="4" fillId="0" borderId="4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B2:U32"/>
  <sheetViews>
    <sheetView tabSelected="1" view="pageBreakPreview" zoomScale="49" zoomScaleNormal="60" zoomScaleSheetLayoutView="49" workbookViewId="0">
      <selection activeCell="U43" sqref="U43"/>
    </sheetView>
  </sheetViews>
  <sheetFormatPr defaultRowHeight="12.75"/>
  <cols>
    <col min="2" max="2" width="5.7109375" customWidth="1"/>
    <col min="3" max="3" width="25.7109375" customWidth="1"/>
    <col min="4" max="4" width="33.140625" customWidth="1"/>
    <col min="5" max="5" width="37.28515625" customWidth="1"/>
    <col min="6" max="6" width="23.28515625" customWidth="1"/>
    <col min="7" max="7" width="21" customWidth="1"/>
    <col min="8" max="8" width="21" style="1" customWidth="1"/>
    <col min="9" max="9" width="17.5703125" customWidth="1"/>
    <col min="10" max="10" width="17.5703125" style="1" customWidth="1"/>
    <col min="11" max="11" width="20" customWidth="1"/>
    <col min="12" max="12" width="15.28515625" customWidth="1"/>
    <col min="19" max="19" width="40.7109375" customWidth="1"/>
    <col min="20" max="20" width="15" customWidth="1"/>
  </cols>
  <sheetData>
    <row r="2" spans="2:20" ht="24" customHeight="1">
      <c r="B2" s="1"/>
      <c r="C2" s="1"/>
      <c r="D2" s="1"/>
      <c r="E2" s="1"/>
      <c r="F2" s="2"/>
      <c r="G2" s="1"/>
      <c r="I2" s="34" t="s">
        <v>58</v>
      </c>
      <c r="K2" s="1"/>
      <c r="L2" s="1"/>
    </row>
    <row r="3" spans="2:20" ht="49.5" customHeight="1">
      <c r="B3" s="3"/>
      <c r="C3" s="3"/>
      <c r="D3" s="3"/>
      <c r="E3" s="3"/>
      <c r="F3" s="3"/>
      <c r="G3" s="3"/>
      <c r="H3" s="3"/>
      <c r="I3" s="75" t="s">
        <v>52</v>
      </c>
      <c r="J3" s="76"/>
      <c r="K3" s="76"/>
      <c r="L3" s="1"/>
    </row>
    <row r="4" spans="2:20" s="33" customFormat="1" ht="36.75" customHeight="1">
      <c r="B4" s="3"/>
      <c r="C4" s="3"/>
      <c r="D4" s="3"/>
      <c r="E4" s="3"/>
      <c r="F4" s="3"/>
      <c r="G4" s="3"/>
      <c r="H4" s="3"/>
      <c r="I4" s="77" t="s">
        <v>59</v>
      </c>
      <c r="J4" s="77"/>
      <c r="K4" s="77"/>
      <c r="L4" s="1"/>
    </row>
    <row r="5" spans="2:20" ht="54" customHeight="1">
      <c r="B5" s="4"/>
      <c r="C5" s="78" t="s">
        <v>53</v>
      </c>
      <c r="D5" s="78"/>
      <c r="E5" s="78"/>
      <c r="F5" s="78"/>
      <c r="G5" s="78"/>
      <c r="H5" s="78"/>
      <c r="I5" s="78"/>
      <c r="J5" s="78"/>
      <c r="K5" s="78"/>
      <c r="L5" s="1"/>
    </row>
    <row r="6" spans="2:20" ht="27.75" customHeight="1">
      <c r="B6" s="5"/>
      <c r="C6" s="5"/>
      <c r="D6" s="5"/>
      <c r="E6" s="5"/>
      <c r="F6" s="5"/>
      <c r="G6" s="5"/>
      <c r="H6" s="35"/>
      <c r="I6" s="6"/>
      <c r="J6" s="7"/>
      <c r="K6" s="8"/>
      <c r="L6" s="1"/>
    </row>
    <row r="7" spans="2:20" ht="151.5" customHeight="1">
      <c r="B7" s="22" t="s">
        <v>0</v>
      </c>
      <c r="C7" s="22" t="s">
        <v>1</v>
      </c>
      <c r="D7" s="79" t="s">
        <v>2</v>
      </c>
      <c r="E7" s="80"/>
      <c r="F7" s="22" t="s">
        <v>3</v>
      </c>
      <c r="G7" s="22" t="s">
        <v>4</v>
      </c>
      <c r="H7" s="36" t="s">
        <v>5</v>
      </c>
      <c r="I7" s="23" t="s">
        <v>6</v>
      </c>
      <c r="J7" s="29" t="s">
        <v>7</v>
      </c>
      <c r="K7" s="22" t="s">
        <v>8</v>
      </c>
      <c r="L7" s="1"/>
    </row>
    <row r="8" spans="2:20" ht="23.25" customHeight="1">
      <c r="B8" s="15">
        <v>1</v>
      </c>
      <c r="C8" s="15">
        <v>2</v>
      </c>
      <c r="D8" s="15">
        <v>3</v>
      </c>
      <c r="E8" s="16">
        <v>4</v>
      </c>
      <c r="F8" s="15">
        <v>5</v>
      </c>
      <c r="G8" s="15">
        <v>6</v>
      </c>
      <c r="H8" s="44">
        <v>7</v>
      </c>
      <c r="I8" s="9">
        <v>8</v>
      </c>
      <c r="J8" s="42">
        <v>9</v>
      </c>
      <c r="K8" s="15">
        <v>10</v>
      </c>
      <c r="L8" s="1"/>
    </row>
    <row r="9" spans="2:20" ht="159.75" customHeight="1">
      <c r="B9" s="68" t="s">
        <v>9</v>
      </c>
      <c r="C9" s="51" t="s">
        <v>10</v>
      </c>
      <c r="D9" s="18" t="s">
        <v>26</v>
      </c>
      <c r="E9" s="19" t="s">
        <v>27</v>
      </c>
      <c r="F9" s="24">
        <f>2301320.43+154688.77</f>
        <v>2456009.2000000002</v>
      </c>
      <c r="G9" s="24">
        <f>2436122.11+107870.49</f>
        <v>2543992.6</v>
      </c>
      <c r="H9" s="24">
        <f>F9+G9</f>
        <v>5000001.8000000007</v>
      </c>
      <c r="I9" s="32" t="s">
        <v>11</v>
      </c>
      <c r="J9" s="31">
        <v>83.5</v>
      </c>
      <c r="K9" s="46">
        <f>H9/J9</f>
        <v>59880.26107784432</v>
      </c>
      <c r="L9" s="1"/>
      <c r="T9" s="10"/>
    </row>
    <row r="10" spans="2:20" ht="55.5" customHeight="1">
      <c r="B10" s="69"/>
      <c r="C10" s="81"/>
      <c r="D10" s="51" t="s">
        <v>28</v>
      </c>
      <c r="E10" s="51" t="s">
        <v>54</v>
      </c>
      <c r="F10" s="63">
        <f>78979.9+5424.01</f>
        <v>84403.909999999989</v>
      </c>
      <c r="G10" s="63">
        <f>85413.71+3782.53</f>
        <v>89196.24</v>
      </c>
      <c r="H10" s="63">
        <f t="shared" ref="H10:H30" si="0">F10+G10</f>
        <v>173600.15</v>
      </c>
      <c r="I10" s="64" t="s">
        <v>12</v>
      </c>
      <c r="J10" s="60">
        <v>900</v>
      </c>
      <c r="K10" s="60">
        <f>H10/J10</f>
        <v>192.88905555555556</v>
      </c>
      <c r="L10" s="1"/>
      <c r="T10" s="47"/>
    </row>
    <row r="11" spans="2:20" ht="21.75" customHeight="1">
      <c r="B11" s="69"/>
      <c r="C11" s="81"/>
      <c r="D11" s="52"/>
      <c r="E11" s="50"/>
      <c r="F11" s="55"/>
      <c r="G11" s="55"/>
      <c r="H11" s="58"/>
      <c r="I11" s="64"/>
      <c r="J11" s="62"/>
      <c r="K11" s="62"/>
      <c r="L11" s="1"/>
      <c r="T11" s="47"/>
    </row>
    <row r="12" spans="2:20" ht="84" customHeight="1">
      <c r="B12" s="69"/>
      <c r="C12" s="81"/>
      <c r="D12" s="30" t="s">
        <v>31</v>
      </c>
      <c r="E12" s="18" t="s">
        <v>29</v>
      </c>
      <c r="F12" s="24">
        <f>405838.8+27663.18</f>
        <v>433501.98</v>
      </c>
      <c r="G12" s="24">
        <f>435654.62+19290.61</f>
        <v>454945.23</v>
      </c>
      <c r="H12" s="24">
        <f t="shared" si="0"/>
        <v>888447.21</v>
      </c>
      <c r="I12" s="32" t="s">
        <v>30</v>
      </c>
      <c r="J12" s="31">
        <v>597</v>
      </c>
      <c r="K12" s="46">
        <f t="shared" ref="K12:K17" si="1">H12/J12</f>
        <v>1488.186281407035</v>
      </c>
      <c r="L12" s="1"/>
      <c r="T12" s="10"/>
    </row>
    <row r="13" spans="2:20" ht="150.75" customHeight="1">
      <c r="B13" s="69"/>
      <c r="C13" s="72"/>
      <c r="D13" s="18" t="s">
        <v>32</v>
      </c>
      <c r="E13" s="18" t="s">
        <v>34</v>
      </c>
      <c r="F13" s="24">
        <f>6494579.83+445517.75</f>
        <v>6940097.5800000001</v>
      </c>
      <c r="G13" s="24">
        <f>7020393.18+310582.39</f>
        <v>7330975.5699999994</v>
      </c>
      <c r="H13" s="24">
        <f t="shared" si="0"/>
        <v>14271073.149999999</v>
      </c>
      <c r="I13" s="32" t="s">
        <v>30</v>
      </c>
      <c r="J13" s="31">
        <v>4693</v>
      </c>
      <c r="K13" s="46">
        <f t="shared" si="1"/>
        <v>3040.9275836352012</v>
      </c>
      <c r="L13" s="1"/>
      <c r="T13" s="11"/>
    </row>
    <row r="14" spans="2:20" ht="102.75" customHeight="1">
      <c r="B14" s="20" t="s">
        <v>22</v>
      </c>
      <c r="C14" s="18" t="s">
        <v>13</v>
      </c>
      <c r="D14" s="18" t="s">
        <v>33</v>
      </c>
      <c r="E14" s="18" t="s">
        <v>55</v>
      </c>
      <c r="F14" s="24">
        <f>125989.21+8640.08</f>
        <v>134629.29</v>
      </c>
      <c r="G14" s="24">
        <f>136068.62+6025.06</f>
        <v>142093.68</v>
      </c>
      <c r="H14" s="24">
        <f t="shared" si="0"/>
        <v>276722.96999999997</v>
      </c>
      <c r="I14" s="25" t="s">
        <v>11</v>
      </c>
      <c r="J14" s="32">
        <v>130</v>
      </c>
      <c r="K14" s="46">
        <f t="shared" si="1"/>
        <v>2128.6382307692306</v>
      </c>
      <c r="L14" s="1"/>
      <c r="T14" s="10"/>
    </row>
    <row r="15" spans="2:20" ht="130.5" customHeight="1">
      <c r="B15" s="20" t="s">
        <v>23</v>
      </c>
      <c r="C15" s="18" t="s">
        <v>14</v>
      </c>
      <c r="D15" s="18" t="s">
        <v>39</v>
      </c>
      <c r="E15" s="18" t="s">
        <v>35</v>
      </c>
      <c r="F15" s="24">
        <v>130000</v>
      </c>
      <c r="G15" s="24">
        <v>0</v>
      </c>
      <c r="H15" s="24">
        <f t="shared" si="0"/>
        <v>130000</v>
      </c>
      <c r="I15" s="26" t="s">
        <v>11</v>
      </c>
      <c r="J15" s="31">
        <v>130</v>
      </c>
      <c r="K15" s="46">
        <f t="shared" si="1"/>
        <v>1000</v>
      </c>
      <c r="L15" s="1"/>
      <c r="T15" s="10"/>
    </row>
    <row r="16" spans="2:20" ht="60.75" customHeight="1">
      <c r="B16" s="73" t="s">
        <v>21</v>
      </c>
      <c r="C16" s="51" t="s">
        <v>15</v>
      </c>
      <c r="D16" s="48" t="s">
        <v>56</v>
      </c>
      <c r="E16" s="19" t="s">
        <v>36</v>
      </c>
      <c r="F16" s="24">
        <f>3596.64+246.99</f>
        <v>3843.63</v>
      </c>
      <c r="G16" s="24">
        <f>3889.63+172.23</f>
        <v>4061.86</v>
      </c>
      <c r="H16" s="24">
        <f t="shared" si="0"/>
        <v>7905.49</v>
      </c>
      <c r="I16" s="25" t="s">
        <v>16</v>
      </c>
      <c r="J16" s="32">
        <v>10</v>
      </c>
      <c r="K16" s="46">
        <f t="shared" si="1"/>
        <v>790.54899999999998</v>
      </c>
      <c r="L16" s="1"/>
      <c r="T16" s="10"/>
    </row>
    <row r="17" spans="2:21" ht="77.25" customHeight="1">
      <c r="B17" s="57"/>
      <c r="C17" s="52"/>
      <c r="D17" s="50"/>
      <c r="E17" s="19" t="s">
        <v>37</v>
      </c>
      <c r="F17" s="24">
        <f>7156.65+491.46</f>
        <v>7648.11</v>
      </c>
      <c r="G17" s="24">
        <f>7739.65+342.7</f>
        <v>8082.3499999999995</v>
      </c>
      <c r="H17" s="24">
        <f t="shared" si="0"/>
        <v>15730.46</v>
      </c>
      <c r="I17" s="25" t="s">
        <v>16</v>
      </c>
      <c r="J17" s="32">
        <v>22.7</v>
      </c>
      <c r="K17" s="46">
        <f t="shared" si="1"/>
        <v>692.97180616740081</v>
      </c>
      <c r="L17" s="1"/>
      <c r="T17" s="10"/>
    </row>
    <row r="18" spans="2:21" ht="111.75" customHeight="1">
      <c r="B18" s="57"/>
      <c r="C18" s="52"/>
      <c r="D18" s="48" t="s">
        <v>40</v>
      </c>
      <c r="E18" s="51" t="s">
        <v>51</v>
      </c>
      <c r="F18" s="53">
        <f>58566.04+3918.75</f>
        <v>62484.79</v>
      </c>
      <c r="G18" s="53">
        <f>61714.72+2732.7</f>
        <v>64447.42</v>
      </c>
      <c r="H18" s="56">
        <f>F18+G18</f>
        <v>126932.20999999999</v>
      </c>
      <c r="I18" s="59" t="s">
        <v>11</v>
      </c>
      <c r="J18" s="60">
        <v>0.2</v>
      </c>
      <c r="K18" s="60">
        <f>H18/J18</f>
        <v>634661.04999999993</v>
      </c>
      <c r="L18" s="1"/>
      <c r="T18" s="47"/>
    </row>
    <row r="19" spans="2:21" ht="261.75" customHeight="1">
      <c r="B19" s="57"/>
      <c r="C19" s="52"/>
      <c r="D19" s="49"/>
      <c r="E19" s="52"/>
      <c r="F19" s="54"/>
      <c r="G19" s="54"/>
      <c r="H19" s="57"/>
      <c r="I19" s="59"/>
      <c r="J19" s="61"/>
      <c r="K19" s="61"/>
      <c r="L19" s="1"/>
      <c r="T19" s="47"/>
    </row>
    <row r="20" spans="2:21" ht="79.5" hidden="1" customHeight="1">
      <c r="B20" s="39"/>
      <c r="C20" s="37"/>
      <c r="D20" s="49"/>
      <c r="E20" s="52"/>
      <c r="F20" s="54"/>
      <c r="G20" s="54"/>
      <c r="H20" s="57"/>
      <c r="I20" s="59"/>
      <c r="J20" s="61"/>
      <c r="K20" s="61"/>
      <c r="L20" s="1"/>
      <c r="T20" s="47"/>
    </row>
    <row r="21" spans="2:21" ht="98.25" hidden="1" customHeight="1">
      <c r="B21" s="39"/>
      <c r="C21" s="37"/>
      <c r="D21" s="49"/>
      <c r="E21" s="52"/>
      <c r="F21" s="54"/>
      <c r="G21" s="54"/>
      <c r="H21" s="57"/>
      <c r="I21" s="59"/>
      <c r="J21" s="61"/>
      <c r="K21" s="61"/>
      <c r="L21" s="1"/>
      <c r="T21" s="47"/>
    </row>
    <row r="22" spans="2:21" ht="175.5" hidden="1" customHeight="1">
      <c r="B22" s="39"/>
      <c r="C22" s="37"/>
      <c r="D22" s="49"/>
      <c r="E22" s="52"/>
      <c r="F22" s="54"/>
      <c r="G22" s="54"/>
      <c r="H22" s="57"/>
      <c r="I22" s="59"/>
      <c r="J22" s="61"/>
      <c r="K22" s="61"/>
      <c r="L22" s="1"/>
      <c r="T22" s="47"/>
    </row>
    <row r="23" spans="2:21" ht="375.75" hidden="1" customHeight="1">
      <c r="B23" s="40"/>
      <c r="C23" s="38"/>
      <c r="D23" s="50"/>
      <c r="E23" s="50"/>
      <c r="F23" s="55"/>
      <c r="G23" s="55"/>
      <c r="H23" s="58"/>
      <c r="I23" s="59"/>
      <c r="J23" s="62"/>
      <c r="K23" s="62"/>
      <c r="L23" s="1"/>
      <c r="T23" s="47"/>
    </row>
    <row r="24" spans="2:21" ht="160.5" customHeight="1">
      <c r="B24" s="36" t="s">
        <v>24</v>
      </c>
      <c r="C24" s="41" t="s">
        <v>17</v>
      </c>
      <c r="D24" s="18" t="s">
        <v>41</v>
      </c>
      <c r="E24" s="18" t="s">
        <v>50</v>
      </c>
      <c r="F24" s="27">
        <f>389.23+26.73</f>
        <v>415.96000000000004</v>
      </c>
      <c r="G24" s="27">
        <f>420.94+18.64</f>
        <v>439.58</v>
      </c>
      <c r="H24" s="24">
        <f t="shared" si="0"/>
        <v>855.54</v>
      </c>
      <c r="I24" s="32" t="s">
        <v>11</v>
      </c>
      <c r="J24" s="32">
        <v>0.2</v>
      </c>
      <c r="K24" s="46">
        <f>H24/J24</f>
        <v>4277.7</v>
      </c>
      <c r="L24" s="1"/>
      <c r="T24" s="10"/>
    </row>
    <row r="25" spans="2:21" ht="386.25" customHeight="1">
      <c r="B25" s="73" t="s">
        <v>24</v>
      </c>
      <c r="C25" s="51" t="s">
        <v>17</v>
      </c>
      <c r="D25" s="18" t="s">
        <v>42</v>
      </c>
      <c r="E25" s="19" t="s">
        <v>38</v>
      </c>
      <c r="F25" s="24">
        <f>11345.11+779.07</f>
        <v>12124.18</v>
      </c>
      <c r="G25" s="24">
        <f>12269.3+543.28</f>
        <v>12812.58</v>
      </c>
      <c r="H25" s="24">
        <f t="shared" si="0"/>
        <v>24936.760000000002</v>
      </c>
      <c r="I25" s="25" t="s">
        <v>11</v>
      </c>
      <c r="J25" s="28">
        <v>0.3</v>
      </c>
      <c r="K25" s="46">
        <f>H25/J25</f>
        <v>83122.53333333334</v>
      </c>
      <c r="L25" s="1"/>
      <c r="T25" s="17"/>
    </row>
    <row r="26" spans="2:21" ht="389.25" customHeight="1">
      <c r="B26" s="58"/>
      <c r="C26" s="74"/>
      <c r="D26" s="18" t="s">
        <v>43</v>
      </c>
      <c r="E26" s="19" t="s">
        <v>38</v>
      </c>
      <c r="F26" s="24">
        <f>39017.9+2679.39</f>
        <v>41697.29</v>
      </c>
      <c r="G26" s="24">
        <f>42196.36+1868.44</f>
        <v>44064.800000000003</v>
      </c>
      <c r="H26" s="24">
        <f t="shared" si="0"/>
        <v>85762.09</v>
      </c>
      <c r="I26" s="32" t="s">
        <v>11</v>
      </c>
      <c r="J26" s="32">
        <v>1</v>
      </c>
      <c r="K26" s="46">
        <f t="shared" ref="K26:K30" si="2">H26/J26</f>
        <v>85762.09</v>
      </c>
      <c r="L26" s="1"/>
      <c r="T26" s="10"/>
    </row>
    <row r="27" spans="2:21" ht="192.75" customHeight="1">
      <c r="B27" s="73" t="s">
        <v>24</v>
      </c>
      <c r="C27" s="51" t="s">
        <v>17</v>
      </c>
      <c r="D27" s="18" t="s">
        <v>44</v>
      </c>
      <c r="E27" s="18" t="s">
        <v>18</v>
      </c>
      <c r="F27" s="27">
        <f>33664.6+2311.76</f>
        <v>35976.36</v>
      </c>
      <c r="G27" s="24">
        <f>36406.96+1612.09</f>
        <v>38019.049999999996</v>
      </c>
      <c r="H27" s="24">
        <f t="shared" si="0"/>
        <v>73995.41</v>
      </c>
      <c r="I27" s="25" t="s">
        <v>11</v>
      </c>
      <c r="J27" s="32">
        <v>10.8</v>
      </c>
      <c r="K27" s="46">
        <f t="shared" si="2"/>
        <v>6851.426851851852</v>
      </c>
      <c r="L27" s="1"/>
      <c r="T27" s="10"/>
    </row>
    <row r="28" spans="2:21" ht="170.25" customHeight="1">
      <c r="B28" s="58"/>
      <c r="C28" s="74"/>
      <c r="D28" s="18" t="s">
        <v>45</v>
      </c>
      <c r="E28" s="18" t="s">
        <v>57</v>
      </c>
      <c r="F28" s="27">
        <f>1074.86+73.81</f>
        <v>1148.6699999999998</v>
      </c>
      <c r="G28" s="27">
        <f>1162.42+51.47</f>
        <v>1213.8900000000001</v>
      </c>
      <c r="H28" s="24">
        <f t="shared" si="0"/>
        <v>2362.56</v>
      </c>
      <c r="I28" s="25" t="s">
        <v>11</v>
      </c>
      <c r="J28" s="32">
        <v>4</v>
      </c>
      <c r="K28" s="46">
        <f t="shared" si="2"/>
        <v>590.64</v>
      </c>
      <c r="L28" s="1"/>
      <c r="T28" s="10"/>
    </row>
    <row r="29" spans="2:21" ht="63" customHeight="1">
      <c r="B29" s="68" t="s">
        <v>25</v>
      </c>
      <c r="C29" s="70" t="s">
        <v>19</v>
      </c>
      <c r="D29" s="48" t="s">
        <v>46</v>
      </c>
      <c r="E29" s="19" t="s">
        <v>47</v>
      </c>
      <c r="F29" s="24">
        <f>827186.69+56188.79</f>
        <v>883375.48</v>
      </c>
      <c r="G29" s="24">
        <f>884891.42+39182.64</f>
        <v>924074.06</v>
      </c>
      <c r="H29" s="24">
        <f t="shared" si="0"/>
        <v>1807449.54</v>
      </c>
      <c r="I29" s="21" t="s">
        <v>49</v>
      </c>
      <c r="J29" s="31">
        <v>1200000</v>
      </c>
      <c r="K29" s="46">
        <f t="shared" si="2"/>
        <v>1.5062079500000001</v>
      </c>
      <c r="L29" s="1"/>
      <c r="T29" s="10"/>
    </row>
    <row r="30" spans="2:21" ht="74.25" customHeight="1">
      <c r="B30" s="69"/>
      <c r="C30" s="71"/>
      <c r="D30" s="72"/>
      <c r="E30" s="19" t="s">
        <v>48</v>
      </c>
      <c r="F30" s="24">
        <f>67328.54+4623.49</f>
        <v>71952.03</v>
      </c>
      <c r="G30" s="24">
        <f>72813.22+3224.14</f>
        <v>76037.36</v>
      </c>
      <c r="H30" s="24">
        <f t="shared" si="0"/>
        <v>147989.39000000001</v>
      </c>
      <c r="I30" s="21" t="s">
        <v>49</v>
      </c>
      <c r="J30" s="31">
        <v>250000</v>
      </c>
      <c r="K30" s="46">
        <f t="shared" si="2"/>
        <v>0.5919575600000001</v>
      </c>
      <c r="L30" s="1"/>
      <c r="T30" s="10"/>
    </row>
    <row r="31" spans="2:21" ht="24.75" customHeight="1">
      <c r="B31" s="65" t="s">
        <v>20</v>
      </c>
      <c r="C31" s="66"/>
      <c r="D31" s="66"/>
      <c r="E31" s="67"/>
      <c r="F31" s="24">
        <f>SUM(F9:F14,F15:F23,F24:F26,F27:F30)</f>
        <v>11299308.459999997</v>
      </c>
      <c r="G31" s="24">
        <f>SUM(G9:G14,G15:G23,G24:G26,G27:G30)</f>
        <v>11734456.270000001</v>
      </c>
      <c r="H31" s="24">
        <f>SUM(H9:H14,H15:H23,H24:H26,H27:H30)</f>
        <v>23033764.729999997</v>
      </c>
      <c r="I31" s="26"/>
      <c r="J31" s="24"/>
      <c r="K31" s="24"/>
      <c r="L31" s="1"/>
      <c r="T31" s="12"/>
      <c r="U31" s="13"/>
    </row>
    <row r="32" spans="2:21" ht="12" customHeight="1">
      <c r="B32" s="14"/>
      <c r="C32" s="14"/>
      <c r="D32" s="14"/>
      <c r="E32" s="14"/>
      <c r="F32" s="14"/>
      <c r="G32" s="14"/>
      <c r="H32" s="45"/>
      <c r="I32" s="14"/>
      <c r="J32" s="43"/>
      <c r="K32" s="14"/>
      <c r="L32" s="1"/>
    </row>
  </sheetData>
  <mergeCells count="35">
    <mergeCell ref="I3:K3"/>
    <mergeCell ref="I4:K4"/>
    <mergeCell ref="C16:C19"/>
    <mergeCell ref="B16:B19"/>
    <mergeCell ref="C25:C26"/>
    <mergeCell ref="B25:B26"/>
    <mergeCell ref="C5:K5"/>
    <mergeCell ref="D7:E7"/>
    <mergeCell ref="B9:B13"/>
    <mergeCell ref="C9:C13"/>
    <mergeCell ref="J10:J11"/>
    <mergeCell ref="K10:K11"/>
    <mergeCell ref="B31:E31"/>
    <mergeCell ref="B29:B30"/>
    <mergeCell ref="C29:C30"/>
    <mergeCell ref="D29:D30"/>
    <mergeCell ref="J18:J23"/>
    <mergeCell ref="B27:B28"/>
    <mergeCell ref="C27:C28"/>
    <mergeCell ref="T10:T11"/>
    <mergeCell ref="D18:D23"/>
    <mergeCell ref="E18:E23"/>
    <mergeCell ref="F18:F23"/>
    <mergeCell ref="G18:G23"/>
    <mergeCell ref="H18:H23"/>
    <mergeCell ref="I18:I23"/>
    <mergeCell ref="T18:T23"/>
    <mergeCell ref="K18:K23"/>
    <mergeCell ref="D16:D17"/>
    <mergeCell ref="D10:D11"/>
    <mergeCell ref="E10:E11"/>
    <mergeCell ref="F10:F11"/>
    <mergeCell ref="G10:G11"/>
    <mergeCell ref="H10:H11"/>
    <mergeCell ref="I10:I11"/>
  </mergeCells>
  <pageMargins left="0.19685039370078741" right="0.19685039370078741" top="0.35433070866141736" bottom="0" header="0.31496062992125984" footer="0.31496062992125984"/>
  <pageSetup paperSize="9" scale="61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МЗ -  2024</vt:lpstr>
      <vt:lpstr>'МЗ - 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IV.Borisova</dc:creator>
  <cp:lastModifiedBy>407402804</cp:lastModifiedBy>
  <cp:lastPrinted>2024-05-02T11:58:02Z</cp:lastPrinted>
  <dcterms:created xsi:type="dcterms:W3CDTF">2019-12-09T13:45:38Z</dcterms:created>
  <dcterms:modified xsi:type="dcterms:W3CDTF">2024-05-02T11:58:58Z</dcterms:modified>
</cp:coreProperties>
</file>